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275" windowHeight="8700" activeTab="0"/>
  </bookViews>
  <sheets>
    <sheet name="Prehled projektu" sheetId="1" r:id="rId1"/>
    <sheet name="List2" sheetId="2" r:id="rId2"/>
    <sheet name="List3" sheetId="3" r:id="rId3"/>
  </sheets>
  <definedNames>
    <definedName name="_xlnm.Print_Area" localSheetId="0">'Prehled projektu'!$A$1:$Q$70</definedName>
  </definedNames>
  <calcPr fullCalcOnLoad="1"/>
</workbook>
</file>

<file path=xl/sharedStrings.xml><?xml version="1.0" encoding="utf-8"?>
<sst xmlns="http://schemas.openxmlformats.org/spreadsheetml/2006/main" count="343" uniqueCount="160">
  <si>
    <t>FMP CZ-PL</t>
  </si>
  <si>
    <t>Společnou cestou Trojzemím</t>
  </si>
  <si>
    <t>Turistické a multimediální DVD</t>
  </si>
  <si>
    <t>Regenerace Sídliště Liberecká</t>
  </si>
  <si>
    <t>Regenerace Sídliště Pod tratí</t>
  </si>
  <si>
    <t>Hrádecké parky</t>
  </si>
  <si>
    <t>OPPS CZ-D Cíl3</t>
  </si>
  <si>
    <t>OPPS CZ-PL Cíl3</t>
  </si>
  <si>
    <t>OPPS CZ-PL Cíl 3</t>
  </si>
  <si>
    <t>OPVK GG_LK</t>
  </si>
  <si>
    <t>OPZP</t>
  </si>
  <si>
    <t>ROP</t>
  </si>
  <si>
    <t>MAS Podještědí</t>
  </si>
  <si>
    <t>Nadace Proměny</t>
  </si>
  <si>
    <t>Socha sv. vavřince</t>
  </si>
  <si>
    <t>Technické prostředky Hasiči</t>
  </si>
  <si>
    <t>Ochranné prostředky Hasiči</t>
  </si>
  <si>
    <t>Oplocení areálu Kristýna</t>
  </si>
  <si>
    <t>ŠJ Ventily a gastrozařízení</t>
  </si>
  <si>
    <t>Zatepleni MS Liberecká</t>
  </si>
  <si>
    <t>Zatepleni ZS T.G. Masaryka</t>
  </si>
  <si>
    <t>LK - GF 22</t>
  </si>
  <si>
    <t>LK - program Rady LK</t>
  </si>
  <si>
    <t>Víceúčelové hřiště - Dolní Sedlo</t>
  </si>
  <si>
    <t>LK - FPO</t>
  </si>
  <si>
    <t>Projekty financované převážně z fondů EU</t>
  </si>
  <si>
    <t>Projekty financované ze státního nebo krajského rozpočtu</t>
  </si>
  <si>
    <t>Projekty - ostatní financování</t>
  </si>
  <si>
    <t>LK - GF</t>
  </si>
  <si>
    <t>Č.</t>
  </si>
  <si>
    <t>Poznámky:</t>
  </si>
  <si>
    <t>Aktualizace provedena ke dni:</t>
  </si>
  <si>
    <t>MFC Trojzemí - Stavba</t>
  </si>
  <si>
    <t>ERN Policie MP</t>
  </si>
  <si>
    <t>ERN Hasici</t>
  </si>
  <si>
    <t>Vodovod a kanalizace 2008</t>
  </si>
  <si>
    <t>Silnice Hradek - Bogatynia - Heřmanice</t>
  </si>
  <si>
    <t>MFC Trojzemí  - Koncepce muzeum</t>
  </si>
  <si>
    <t>Alej Uhelná</t>
  </si>
  <si>
    <t>Zateplení ZŠ TGM</t>
  </si>
  <si>
    <t>Rek. chodníku - Liberecká ul.</t>
  </si>
  <si>
    <t>Využití odpadního tepla MŠ Liberecká</t>
  </si>
  <si>
    <t>Revitalizace horního namestí</t>
  </si>
  <si>
    <t>Klub Mládeže</t>
  </si>
  <si>
    <t>Hasiči - Spoluprace Hradek - Zittau</t>
  </si>
  <si>
    <t>CR MMR</t>
  </si>
  <si>
    <t>CR MF</t>
  </si>
  <si>
    <t>CR MV</t>
  </si>
  <si>
    <t>Mikroregion H - CH</t>
  </si>
  <si>
    <t>Infrastrukt. mikroregionu - man. plochy</t>
  </si>
  <si>
    <t>Hasiči - CAS 32 na 2009</t>
  </si>
  <si>
    <t>Společná péče o seniory - DPS</t>
  </si>
  <si>
    <t>Park v Žitavské ulici</t>
  </si>
  <si>
    <t>Spolup. při vytv. plánů rozvoje nem. dopravy</t>
  </si>
  <si>
    <t>A</t>
  </si>
  <si>
    <t>B</t>
  </si>
  <si>
    <t>C</t>
  </si>
  <si>
    <t>xxxxx</t>
  </si>
  <si>
    <t>X</t>
  </si>
  <si>
    <t>CELKEM</t>
  </si>
  <si>
    <t>Celkem projekt</t>
  </si>
  <si>
    <t>Dotace</t>
  </si>
  <si>
    <t>Vlastní zdroje</t>
  </si>
  <si>
    <t>Stavební část</t>
  </si>
  <si>
    <t>kontrola</t>
  </si>
  <si>
    <t>Ostatní náklady</t>
  </si>
  <si>
    <t>Celkem projekty</t>
  </si>
  <si>
    <t>25 CZK / EUR</t>
  </si>
  <si>
    <t>Společný sekretariát Svazku měst</t>
  </si>
  <si>
    <t>Program</t>
  </si>
  <si>
    <t>Poznámka</t>
  </si>
  <si>
    <t>Stav projektu</t>
  </si>
  <si>
    <t xml:space="preserve">Stav Projektu </t>
  </si>
  <si>
    <t>T. podání</t>
  </si>
  <si>
    <t>T. ukončení</t>
  </si>
  <si>
    <t>Stav</t>
  </si>
  <si>
    <t>Fin. řízení</t>
  </si>
  <si>
    <t>Odborné řízení</t>
  </si>
  <si>
    <t>Admin. řízení</t>
  </si>
  <si>
    <t>Ext. Řízení</t>
  </si>
  <si>
    <t>Stavy projektů:</t>
  </si>
  <si>
    <t>příprava</t>
  </si>
  <si>
    <t>: projekt je ve fázi přípravy záměru a k podání žádosti o dotaci</t>
  </si>
  <si>
    <t>podaný</t>
  </si>
  <si>
    <t>: projekt je ve fázi podané žádosti, kdy je kontrolována formální stránka žádosti v souladu s požadavky dotace</t>
  </si>
  <si>
    <t>administrace</t>
  </si>
  <si>
    <t>: projekt je ve fázi podané žádosti, kdy je kontrolován administrativni soulad a jsou doplňovány další dokumenty</t>
  </si>
  <si>
    <t>zamítnuto</t>
  </si>
  <si>
    <t>: projekt je ve fázi, kdy je nebyl doporučen k financování a bylo zamítnuto jeho financování</t>
  </si>
  <si>
    <t>doporučen</t>
  </si>
  <si>
    <t>: projekt je ve fázi, kdy je doporučen k financování a jsou doplňovány potřebné podklady k uzavření Smlouvy nebo Rozhodnutí o dotaci</t>
  </si>
  <si>
    <t>: projekt je ve fázi, kdy je vydáno Rozhodnutí nebo uzavřena smlouva o poskytnutí dotace (vlastní schválení podpory)</t>
  </si>
  <si>
    <t>realizace</t>
  </si>
  <si>
    <t>: projekt je ve fázi, kdy je po schváleni podpory realizovan</t>
  </si>
  <si>
    <t>ZVA (závěrečné vyhodnocení akce)</t>
  </si>
  <si>
    <t>: projekt je ve fázi,kdy je po realizaci prováděno závěrečné vyhodnocení projektu a projekt je ukončen</t>
  </si>
  <si>
    <t>ukončeno</t>
  </si>
  <si>
    <t>Finanční přehled</t>
  </si>
  <si>
    <t>rozhodnutí /smlouva</t>
  </si>
  <si>
    <t>2008-01-30</t>
  </si>
  <si>
    <t>2008-03</t>
  </si>
  <si>
    <t>2008-03-14</t>
  </si>
  <si>
    <t>2008-03-17</t>
  </si>
  <si>
    <t>2008-04</t>
  </si>
  <si>
    <t>2008-04-29</t>
  </si>
  <si>
    <t>2008-06-06</t>
  </si>
  <si>
    <t>2008-06-10</t>
  </si>
  <si>
    <t>2008-06-26</t>
  </si>
  <si>
    <t>2008-09</t>
  </si>
  <si>
    <t>2008-09-10</t>
  </si>
  <si>
    <t>2008-11</t>
  </si>
  <si>
    <t>09/2010</t>
  </si>
  <si>
    <t>05/2010</t>
  </si>
  <si>
    <t>12/2009</t>
  </si>
  <si>
    <t>12/2011</t>
  </si>
  <si>
    <t>01/2011</t>
  </si>
  <si>
    <t>10/2009</t>
  </si>
  <si>
    <t>2008-01</t>
  </si>
  <si>
    <t>2008-02</t>
  </si>
  <si>
    <t>2008-03-31</t>
  </si>
  <si>
    <t>2008-05-30</t>
  </si>
  <si>
    <t>2008-07</t>
  </si>
  <si>
    <t>2008-07-14</t>
  </si>
  <si>
    <t>11/2008</t>
  </si>
  <si>
    <t>12/2008</t>
  </si>
  <si>
    <t>10/2008</t>
  </si>
  <si>
    <t>11/2009</t>
  </si>
  <si>
    <t>2008-06-12</t>
  </si>
  <si>
    <t>2008-09-26</t>
  </si>
  <si>
    <t>2008-10</t>
  </si>
  <si>
    <t>Timulák</t>
  </si>
  <si>
    <t>Válková</t>
  </si>
  <si>
    <t>Solnařová</t>
  </si>
  <si>
    <t>Suchánková</t>
  </si>
  <si>
    <t>Bohata</t>
  </si>
  <si>
    <t>H. Zimmermannová</t>
  </si>
  <si>
    <t>Mottl</t>
  </si>
  <si>
    <t>H. Zimmermanová</t>
  </si>
  <si>
    <t>Olša</t>
  </si>
  <si>
    <t>Lišková</t>
  </si>
  <si>
    <t>Weiss</t>
  </si>
  <si>
    <t>Kopecký</t>
  </si>
  <si>
    <t>Sedmidubský</t>
  </si>
  <si>
    <t>R. Cermanová</t>
  </si>
  <si>
    <t>Euroregion Nisa</t>
  </si>
  <si>
    <t>Regioplan</t>
  </si>
  <si>
    <t>L. Lánský</t>
  </si>
  <si>
    <t>SOLK - Hnazlíček</t>
  </si>
  <si>
    <t>Pracovní název projektu</t>
  </si>
  <si>
    <t>ZVA odesl.</t>
  </si>
  <si>
    <t>výsl. Neznámý</t>
  </si>
  <si>
    <t>04/2010</t>
  </si>
  <si>
    <t>ZVA !</t>
  </si>
  <si>
    <t>: projekt je ve fázi,kdy je po realizaci prováděno závěrečné vyhodnocení projektu a konečné přidělení dotace (pozn.: označení symbolem ! Znamená, že ZVA je v přípravě nebo vlastní realizaci)</t>
  </si>
  <si>
    <t>zastaveno</t>
  </si>
  <si>
    <t>12/2010</t>
  </si>
  <si>
    <t>projekty celkem</t>
  </si>
  <si>
    <t>projekty v přípravě, podané, administrace</t>
  </si>
  <si>
    <t>projekty zamítnuté</t>
  </si>
  <si>
    <t>projekty v realizaci, ukončené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</si>
</sst>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\.\ mmmm\ yyyy"/>
  </numFmts>
  <fonts count="2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1" xfId="0" applyNumberFormat="1" applyFill="1" applyBorder="1" applyAlignment="1">
      <alignment horizontal="center"/>
    </xf>
    <xf numFmtId="0" fontId="0" fillId="0" borderId="1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 textRotation="90" wrapText="1"/>
    </xf>
    <xf numFmtId="0" fontId="0" fillId="0" borderId="0" xfId="0" applyNumberFormat="1" applyFont="1" applyBorder="1" applyAlignment="1" quotePrefix="1">
      <alignment/>
    </xf>
    <xf numFmtId="0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 quotePrefix="1">
      <alignment horizontal="left" vertical="center"/>
    </xf>
    <xf numFmtId="0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12" xfId="0" applyFont="1" applyBorder="1" applyAlignment="1">
      <alignment horizontal="left" vertical="top"/>
    </xf>
    <xf numFmtId="0" fontId="0" fillId="0" borderId="12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4" fontId="0" fillId="0" borderId="12" xfId="0" applyNumberFormat="1" applyFont="1" applyFill="1" applyBorder="1" applyAlignment="1">
      <alignment horizontal="right"/>
    </xf>
    <xf numFmtId="4" fontId="0" fillId="0" borderId="10" xfId="0" applyNumberForma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horizontal="left" vertical="center"/>
    </xf>
    <xf numFmtId="4" fontId="0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left" vertical="center"/>
    </xf>
    <xf numFmtId="4" fontId="2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left" vertical="center"/>
    </xf>
    <xf numFmtId="4" fontId="0" fillId="19" borderId="10" xfId="0" applyNumberFormat="1" applyFont="1" applyFill="1" applyBorder="1" applyAlignment="1">
      <alignment/>
    </xf>
    <xf numFmtId="4" fontId="0" fillId="19" borderId="10" xfId="0" applyNumberFormat="1" applyFont="1" applyFill="1" applyBorder="1" applyAlignment="1">
      <alignment vertic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 vertical="center"/>
    </xf>
    <xf numFmtId="4" fontId="0" fillId="0" borderId="15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 horizontal="left" vertical="center"/>
    </xf>
    <xf numFmtId="4" fontId="0" fillId="0" borderId="14" xfId="0" applyNumberFormat="1" applyFont="1" applyFill="1" applyBorder="1" applyAlignment="1">
      <alignment/>
    </xf>
    <xf numFmtId="4" fontId="0" fillId="0" borderId="15" xfId="0" applyNumberFormat="1" applyFill="1" applyBorder="1" applyAlignment="1">
      <alignment/>
    </xf>
    <xf numFmtId="4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 horizontal="left" vertical="center"/>
    </xf>
    <xf numFmtId="4" fontId="2" fillId="0" borderId="17" xfId="0" applyNumberFormat="1" applyFont="1" applyBorder="1" applyAlignment="1">
      <alignment/>
    </xf>
    <xf numFmtId="4" fontId="2" fillId="0" borderId="15" xfId="0" applyNumberFormat="1" applyFont="1" applyFill="1" applyBorder="1" applyAlignment="1">
      <alignment horizontal="left" vertical="center"/>
    </xf>
    <xf numFmtId="4" fontId="2" fillId="0" borderId="17" xfId="0" applyNumberFormat="1" applyFont="1" applyFill="1" applyBorder="1" applyAlignment="1">
      <alignment horizontal="left" vertical="center"/>
    </xf>
    <xf numFmtId="4" fontId="2" fillId="0" borderId="15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0" fontId="2" fillId="0" borderId="18" xfId="0" applyFont="1" applyBorder="1" applyAlignment="1">
      <alignment horizontal="left" vertical="center"/>
    </xf>
    <xf numFmtId="4" fontId="0" fillId="19" borderId="19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 vertical="center"/>
    </xf>
    <xf numFmtId="4" fontId="0" fillId="19" borderId="19" xfId="0" applyNumberFormat="1" applyFont="1" applyFill="1" applyBorder="1" applyAlignment="1">
      <alignment vertical="center"/>
    </xf>
    <xf numFmtId="4" fontId="0" fillId="0" borderId="19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 horizontal="left" vertical="center"/>
    </xf>
    <xf numFmtId="0" fontId="2" fillId="0" borderId="21" xfId="0" applyNumberFormat="1" applyFont="1" applyBorder="1" applyAlignment="1">
      <alignment/>
    </xf>
    <xf numFmtId="4" fontId="2" fillId="0" borderId="19" xfId="0" applyNumberFormat="1" applyFont="1" applyFill="1" applyBorder="1" applyAlignment="1">
      <alignment vertical="center"/>
    </xf>
    <xf numFmtId="0" fontId="2" fillId="0" borderId="21" xfId="0" applyNumberFormat="1" applyFont="1" applyBorder="1" applyAlignment="1">
      <alignment horizontal="left" vertical="center"/>
    </xf>
    <xf numFmtId="4" fontId="2" fillId="0" borderId="19" xfId="0" applyNumberFormat="1" applyFont="1" applyFill="1" applyBorder="1" applyAlignment="1">
      <alignment/>
    </xf>
    <xf numFmtId="0" fontId="0" fillId="8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11" borderId="0" xfId="0" applyFont="1" applyFill="1" applyAlignment="1">
      <alignment/>
    </xf>
    <xf numFmtId="0" fontId="0" fillId="19" borderId="0" xfId="0" applyFont="1" applyFill="1" applyBorder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Border="1" applyAlignment="1">
      <alignment/>
    </xf>
    <xf numFmtId="0" fontId="0" fillId="11" borderId="0" xfId="0" applyFont="1" applyFill="1" applyBorder="1" applyAlignment="1">
      <alignment/>
    </xf>
    <xf numFmtId="0" fontId="0" fillId="26" borderId="0" xfId="0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/>
    </xf>
    <xf numFmtId="4" fontId="0" fillId="0" borderId="17" xfId="0" applyNumberFormat="1" applyBorder="1" applyAlignment="1">
      <alignment horizontal="right"/>
    </xf>
    <xf numFmtId="4" fontId="0" fillId="0" borderId="17" xfId="0" applyNumberFormat="1" applyFont="1" applyBorder="1" applyAlignment="1">
      <alignment horizontal="right" vertical="center"/>
    </xf>
    <xf numFmtId="4" fontId="0" fillId="0" borderId="17" xfId="0" applyNumberFormat="1" applyFont="1" applyBorder="1" applyAlignment="1">
      <alignment horizontal="right"/>
    </xf>
    <xf numFmtId="4" fontId="0" fillId="0" borderId="16" xfId="0" applyNumberFormat="1" applyFont="1" applyBorder="1" applyAlignment="1">
      <alignment horizontal="right"/>
    </xf>
    <xf numFmtId="49" fontId="0" fillId="0" borderId="21" xfId="0" applyNumberFormat="1" applyFont="1" applyBorder="1" applyAlignment="1">
      <alignment/>
    </xf>
    <xf numFmtId="49" fontId="0" fillId="0" borderId="21" xfId="0" applyNumberFormat="1" applyFont="1" applyBorder="1" applyAlignment="1">
      <alignment vertical="center"/>
    </xf>
    <xf numFmtId="49" fontId="0" fillId="0" borderId="21" xfId="0" applyNumberFormat="1" applyFont="1" applyBorder="1" applyAlignment="1">
      <alignment/>
    </xf>
    <xf numFmtId="49" fontId="0" fillId="0" borderId="21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0" fillId="0" borderId="10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19" borderId="10" xfId="0" applyNumberFormat="1" applyFont="1" applyFill="1" applyBorder="1" applyAlignment="1">
      <alignment/>
    </xf>
    <xf numFmtId="0" fontId="0" fillId="11" borderId="10" xfId="0" applyNumberFormat="1" applyFont="1" applyFill="1" applyBorder="1" applyAlignment="1">
      <alignment/>
    </xf>
    <xf numFmtId="0" fontId="0" fillId="11" borderId="10" xfId="0" applyNumberFormat="1" applyFont="1" applyFill="1" applyBorder="1" applyAlignment="1">
      <alignment horizontal="left" vertical="center"/>
    </xf>
    <xf numFmtId="0" fontId="0" fillId="19" borderId="10" xfId="0" applyNumberFormat="1" applyFont="1" applyFill="1" applyBorder="1" applyAlignment="1">
      <alignment horizontal="left" vertical="center"/>
    </xf>
    <xf numFmtId="0" fontId="0" fillId="19" borderId="12" xfId="0" applyNumberFormat="1" applyFill="1" applyBorder="1" applyAlignment="1">
      <alignment/>
    </xf>
    <xf numFmtId="0" fontId="0" fillId="26" borderId="10" xfId="0" applyNumberFormat="1" applyFont="1" applyFill="1" applyBorder="1" applyAlignment="1">
      <alignment/>
    </xf>
    <xf numFmtId="0" fontId="0" fillId="24" borderId="10" xfId="0" applyNumberFormat="1" applyFont="1" applyFill="1" applyBorder="1" applyAlignment="1">
      <alignment horizontal="left" vertical="center"/>
    </xf>
    <xf numFmtId="49" fontId="0" fillId="19" borderId="10" xfId="0" applyNumberFormat="1" applyFont="1" applyFill="1" applyBorder="1" applyAlignment="1">
      <alignment/>
    </xf>
    <xf numFmtId="49" fontId="0" fillId="19" borderId="21" xfId="0" applyNumberFormat="1" applyFont="1" applyFill="1" applyBorder="1" applyAlignment="1">
      <alignment/>
    </xf>
    <xf numFmtId="4" fontId="0" fillId="19" borderId="10" xfId="0" applyNumberFormat="1" applyFill="1" applyBorder="1" applyAlignment="1">
      <alignment horizontal="right"/>
    </xf>
    <xf numFmtId="4" fontId="0" fillId="19" borderId="15" xfId="0" applyNumberFormat="1" applyFont="1" applyFill="1" applyBorder="1" applyAlignment="1">
      <alignment/>
    </xf>
    <xf numFmtId="4" fontId="0" fillId="19" borderId="10" xfId="0" applyNumberFormat="1" applyFont="1" applyFill="1" applyBorder="1" applyAlignment="1">
      <alignment horizontal="right"/>
    </xf>
    <xf numFmtId="49" fontId="0" fillId="19" borderId="10" xfId="0" applyNumberFormat="1" applyFont="1" applyFill="1" applyBorder="1" applyAlignment="1">
      <alignment vertical="center"/>
    </xf>
    <xf numFmtId="49" fontId="0" fillId="19" borderId="21" xfId="0" applyNumberFormat="1" applyFont="1" applyFill="1" applyBorder="1" applyAlignment="1">
      <alignment vertical="center"/>
    </xf>
    <xf numFmtId="4" fontId="0" fillId="19" borderId="10" xfId="0" applyNumberFormat="1" applyFont="1" applyFill="1" applyBorder="1" applyAlignment="1">
      <alignment horizontal="right" vertical="center"/>
    </xf>
    <xf numFmtId="4" fontId="0" fillId="19" borderId="15" xfId="0" applyNumberFormat="1" applyFont="1" applyFill="1" applyBorder="1" applyAlignment="1">
      <alignment horizontal="left" vertical="center"/>
    </xf>
    <xf numFmtId="4" fontId="0" fillId="19" borderId="14" xfId="0" applyNumberFormat="1" applyFill="1" applyBorder="1" applyAlignment="1">
      <alignment/>
    </xf>
    <xf numFmtId="4" fontId="1" fillId="0" borderId="10" xfId="0" applyNumberFormat="1" applyFont="1" applyBorder="1" applyAlignment="1">
      <alignment horizontal="left" vertical="center"/>
    </xf>
    <xf numFmtId="0" fontId="0" fillId="11" borderId="12" xfId="0" applyNumberFormat="1" applyFont="1" applyFill="1" applyBorder="1" applyAlignment="1">
      <alignment/>
    </xf>
    <xf numFmtId="0" fontId="0" fillId="11" borderId="10" xfId="0" applyNumberFormat="1" applyFill="1" applyBorder="1" applyAlignment="1">
      <alignment/>
    </xf>
    <xf numFmtId="0" fontId="0" fillId="26" borderId="10" xfId="0" applyNumberFormat="1" applyFont="1" applyFill="1" applyBorder="1" applyAlignment="1">
      <alignment horizontal="left" vertical="center"/>
    </xf>
    <xf numFmtId="49" fontId="0" fillId="0" borderId="21" xfId="0" applyNumberFormat="1" applyFont="1" applyFill="1" applyBorder="1" applyAlignment="1">
      <alignment vertical="center"/>
    </xf>
    <xf numFmtId="0" fontId="0" fillId="26" borderId="0" xfId="0" applyFont="1" applyFill="1" applyAlignment="1">
      <alignment/>
    </xf>
    <xf numFmtId="49" fontId="0" fillId="19" borderId="10" xfId="0" applyNumberFormat="1" applyFont="1" applyFill="1" applyBorder="1" applyAlignment="1">
      <alignment/>
    </xf>
    <xf numFmtId="49" fontId="0" fillId="19" borderId="21" xfId="0" applyNumberFormat="1" applyFont="1" applyFill="1" applyBorder="1" applyAlignment="1">
      <alignment/>
    </xf>
    <xf numFmtId="4" fontId="0" fillId="19" borderId="19" xfId="0" applyNumberFormat="1" applyFont="1" applyFill="1" applyBorder="1" applyAlignment="1">
      <alignment/>
    </xf>
    <xf numFmtId="4" fontId="0" fillId="19" borderId="10" xfId="0" applyNumberFormat="1" applyFont="1" applyFill="1" applyBorder="1" applyAlignment="1">
      <alignment/>
    </xf>
    <xf numFmtId="49" fontId="0" fillId="0" borderId="22" xfId="0" applyNumberFormat="1" applyFont="1" applyFill="1" applyBorder="1" applyAlignment="1">
      <alignment/>
    </xf>
    <xf numFmtId="0" fontId="0" fillId="15" borderId="0" xfId="0" applyFont="1" applyFill="1" applyAlignment="1">
      <alignment/>
    </xf>
    <xf numFmtId="49" fontId="0" fillId="0" borderId="21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0" fontId="0" fillId="0" borderId="24" xfId="0" applyNumberFormat="1" applyBorder="1" applyAlignment="1">
      <alignment horizontal="center" vertical="center" textRotation="90" wrapText="1"/>
    </xf>
    <xf numFmtId="0" fontId="0" fillId="0" borderId="25" xfId="0" applyNumberFormat="1" applyBorder="1" applyAlignment="1">
      <alignment horizontal="center" vertical="center" textRotation="90" wrapText="1"/>
    </xf>
    <xf numFmtId="0" fontId="0" fillId="0" borderId="12" xfId="0" applyNumberFormat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24" xfId="0" applyNumberFormat="1" applyFont="1" applyBorder="1" applyAlignment="1">
      <alignment horizontal="center" vertical="center" textRotation="90" wrapText="1"/>
    </xf>
    <xf numFmtId="0" fontId="0" fillId="0" borderId="25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1"/>
  <sheetViews>
    <sheetView tabSelected="1" workbookViewId="0" topLeftCell="C34">
      <selection activeCell="D43" sqref="D43"/>
    </sheetView>
  </sheetViews>
  <sheetFormatPr defaultColWidth="9.140625" defaultRowHeight="12.75"/>
  <cols>
    <col min="1" max="2" width="4.7109375" style="0" customWidth="1"/>
    <col min="3" max="3" width="30.7109375" style="0" customWidth="1"/>
    <col min="4" max="6" width="10.7109375" style="0" customWidth="1"/>
    <col min="7" max="11" width="14.7109375" style="0" customWidth="1"/>
    <col min="12" max="12" width="10.7109375" style="0" customWidth="1"/>
    <col min="13" max="13" width="14.7109375" style="0" customWidth="1"/>
    <col min="14" max="17" width="10.7109375" style="0" customWidth="1"/>
    <col min="18" max="18" width="14.7109375" style="0" customWidth="1"/>
  </cols>
  <sheetData>
    <row r="1" spans="3:7" ht="12.75">
      <c r="C1" s="28" t="s">
        <v>31</v>
      </c>
      <c r="D1" s="29">
        <v>40274</v>
      </c>
      <c r="E1" s="29"/>
      <c r="F1" s="29"/>
      <c r="G1" s="9"/>
    </row>
    <row r="2" spans="1:18" ht="13.5" thickBo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 ht="13.5" thickBot="1">
      <c r="A3" s="146" t="s">
        <v>54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8"/>
      <c r="Q3" s="58"/>
      <c r="R3" s="57"/>
    </row>
    <row r="4" spans="1:18" ht="12.75" customHeight="1">
      <c r="A4" s="24" t="s">
        <v>29</v>
      </c>
      <c r="B4" s="24"/>
      <c r="C4" s="25" t="s">
        <v>148</v>
      </c>
      <c r="D4" s="25" t="s">
        <v>69</v>
      </c>
      <c r="E4" s="25" t="s">
        <v>73</v>
      </c>
      <c r="F4" s="79" t="s">
        <v>74</v>
      </c>
      <c r="G4" s="71" t="s">
        <v>60</v>
      </c>
      <c r="H4" s="30" t="s">
        <v>61</v>
      </c>
      <c r="I4" s="25" t="s">
        <v>62</v>
      </c>
      <c r="J4" s="25" t="s">
        <v>63</v>
      </c>
      <c r="K4" s="25" t="s">
        <v>65</v>
      </c>
      <c r="L4" s="25" t="s">
        <v>75</v>
      </c>
      <c r="M4" s="59" t="s">
        <v>70</v>
      </c>
      <c r="N4" s="65" t="s">
        <v>78</v>
      </c>
      <c r="O4" s="25" t="s">
        <v>76</v>
      </c>
      <c r="P4" s="25" t="s">
        <v>77</v>
      </c>
      <c r="Q4" s="25" t="s">
        <v>79</v>
      </c>
      <c r="R4" s="26" t="s">
        <v>64</v>
      </c>
    </row>
    <row r="5" spans="1:18" ht="12.75" customHeight="1">
      <c r="A5" s="5">
        <v>1</v>
      </c>
      <c r="B5" s="149" t="s">
        <v>25</v>
      </c>
      <c r="C5" s="112" t="s">
        <v>19</v>
      </c>
      <c r="D5" s="112" t="s">
        <v>10</v>
      </c>
      <c r="E5" s="119" t="s">
        <v>99</v>
      </c>
      <c r="F5" s="120"/>
      <c r="G5" s="72"/>
      <c r="H5" s="55"/>
      <c r="I5" s="121"/>
      <c r="J5" s="121"/>
      <c r="K5" s="121"/>
      <c r="L5" s="112" t="s">
        <v>87</v>
      </c>
      <c r="M5" s="122"/>
      <c r="N5" s="101"/>
      <c r="O5" s="97"/>
      <c r="P5" s="97"/>
      <c r="Q5" s="110"/>
      <c r="R5" s="38">
        <f aca="true" t="shared" si="0" ref="R5:R24">H5+I5</f>
        <v>0</v>
      </c>
    </row>
    <row r="6" spans="1:18" ht="12.75" customHeight="1">
      <c r="A6" s="5">
        <v>2</v>
      </c>
      <c r="B6" s="150"/>
      <c r="C6" s="112" t="s">
        <v>20</v>
      </c>
      <c r="D6" s="112" t="s">
        <v>10</v>
      </c>
      <c r="E6" s="119" t="s">
        <v>99</v>
      </c>
      <c r="F6" s="120"/>
      <c r="G6" s="72"/>
      <c r="H6" s="55"/>
      <c r="I6" s="121"/>
      <c r="J6" s="121"/>
      <c r="K6" s="121"/>
      <c r="L6" s="112" t="s">
        <v>87</v>
      </c>
      <c r="M6" s="122"/>
      <c r="N6" s="101"/>
      <c r="O6" s="97"/>
      <c r="P6" s="97"/>
      <c r="Q6" s="110"/>
      <c r="R6" s="38">
        <f t="shared" si="0"/>
        <v>0</v>
      </c>
    </row>
    <row r="7" spans="1:18" ht="12.75" customHeight="1">
      <c r="A7" s="5">
        <v>3</v>
      </c>
      <c r="B7" s="150"/>
      <c r="C7" s="112" t="s">
        <v>42</v>
      </c>
      <c r="D7" s="112" t="s">
        <v>11</v>
      </c>
      <c r="E7" s="119" t="s">
        <v>100</v>
      </c>
      <c r="F7" s="120"/>
      <c r="G7" s="72"/>
      <c r="H7" s="55"/>
      <c r="I7" s="121"/>
      <c r="J7" s="121"/>
      <c r="K7" s="121"/>
      <c r="L7" s="112" t="s">
        <v>87</v>
      </c>
      <c r="M7" s="122"/>
      <c r="N7" s="101"/>
      <c r="O7" s="97"/>
      <c r="P7" s="97"/>
      <c r="Q7" s="110"/>
      <c r="R7" s="38">
        <f t="shared" si="0"/>
        <v>0</v>
      </c>
    </row>
    <row r="8" spans="1:18" ht="12.75" customHeight="1">
      <c r="A8" s="3">
        <v>4</v>
      </c>
      <c r="B8" s="150"/>
      <c r="C8" s="53" t="s">
        <v>32</v>
      </c>
      <c r="D8" s="4" t="s">
        <v>8</v>
      </c>
      <c r="E8" s="92" t="s">
        <v>101</v>
      </c>
      <c r="F8" s="105" t="s">
        <v>111</v>
      </c>
      <c r="G8" s="73">
        <f>1791348*25</f>
        <v>44783700</v>
      </c>
      <c r="H8" s="37">
        <f>1612213.2*25</f>
        <v>40305330</v>
      </c>
      <c r="I8" s="36">
        <f>179134.8*25</f>
        <v>4478370</v>
      </c>
      <c r="J8" s="36">
        <f>1585642*25</f>
        <v>39641050</v>
      </c>
      <c r="K8" s="36">
        <f>205706*25</f>
        <v>5142650</v>
      </c>
      <c r="L8" s="113" t="s">
        <v>92</v>
      </c>
      <c r="M8" s="60" t="s">
        <v>67</v>
      </c>
      <c r="N8" s="103" t="s">
        <v>130</v>
      </c>
      <c r="O8" s="98" t="s">
        <v>132</v>
      </c>
      <c r="P8" s="98" t="s">
        <v>133</v>
      </c>
      <c r="Q8" s="110" t="s">
        <v>143</v>
      </c>
      <c r="R8" s="38">
        <f t="shared" si="0"/>
        <v>44783700</v>
      </c>
    </row>
    <row r="9" spans="1:18" ht="12.75" customHeight="1">
      <c r="A9" s="3">
        <v>5</v>
      </c>
      <c r="B9" s="150"/>
      <c r="C9" s="112" t="s">
        <v>33</v>
      </c>
      <c r="D9" s="112" t="s">
        <v>8</v>
      </c>
      <c r="E9" s="119" t="s">
        <v>102</v>
      </c>
      <c r="F9" s="120"/>
      <c r="G9" s="72"/>
      <c r="H9" s="55"/>
      <c r="I9" s="123"/>
      <c r="J9" s="123"/>
      <c r="K9" s="123"/>
      <c r="L9" s="112" t="s">
        <v>87</v>
      </c>
      <c r="M9" s="122"/>
      <c r="N9" s="103"/>
      <c r="O9" s="98"/>
      <c r="P9" s="98"/>
      <c r="Q9" s="110"/>
      <c r="R9" s="38">
        <f t="shared" si="0"/>
        <v>0</v>
      </c>
    </row>
    <row r="10" spans="1:18" ht="12.75" customHeight="1">
      <c r="A10" s="3">
        <v>6</v>
      </c>
      <c r="B10" s="150"/>
      <c r="C10" s="112" t="s">
        <v>34</v>
      </c>
      <c r="D10" s="112" t="s">
        <v>7</v>
      </c>
      <c r="E10" s="119" t="s">
        <v>102</v>
      </c>
      <c r="F10" s="120"/>
      <c r="G10" s="72"/>
      <c r="H10" s="55"/>
      <c r="I10" s="123"/>
      <c r="J10" s="123"/>
      <c r="K10" s="123"/>
      <c r="L10" s="112" t="s">
        <v>87</v>
      </c>
      <c r="M10" s="122"/>
      <c r="N10" s="103"/>
      <c r="O10" s="98"/>
      <c r="P10" s="98"/>
      <c r="Q10" s="110"/>
      <c r="R10" s="38">
        <f t="shared" si="0"/>
        <v>0</v>
      </c>
    </row>
    <row r="11" spans="1:18" ht="12.75" customHeight="1">
      <c r="A11" s="5">
        <v>7</v>
      </c>
      <c r="B11" s="150"/>
      <c r="C11" s="112" t="s">
        <v>35</v>
      </c>
      <c r="D11" s="112" t="s">
        <v>10</v>
      </c>
      <c r="E11" s="119" t="s">
        <v>103</v>
      </c>
      <c r="F11" s="120"/>
      <c r="G11" s="72"/>
      <c r="H11" s="55"/>
      <c r="I11" s="121"/>
      <c r="J11" s="121"/>
      <c r="K11" s="121"/>
      <c r="L11" s="112" t="s">
        <v>87</v>
      </c>
      <c r="M11" s="122"/>
      <c r="N11" s="101"/>
      <c r="O11" s="97"/>
      <c r="P11" s="97"/>
      <c r="Q11" s="110"/>
      <c r="R11" s="38">
        <f t="shared" si="0"/>
        <v>0</v>
      </c>
    </row>
    <row r="12" spans="1:18" ht="12.75" customHeight="1">
      <c r="A12" s="3">
        <v>8</v>
      </c>
      <c r="B12" s="150"/>
      <c r="C12" s="53" t="s">
        <v>36</v>
      </c>
      <c r="D12" s="4" t="s">
        <v>8</v>
      </c>
      <c r="E12" s="92" t="s">
        <v>104</v>
      </c>
      <c r="F12" s="105" t="s">
        <v>112</v>
      </c>
      <c r="G12" s="73">
        <f>1024475.8*25</f>
        <v>25611895</v>
      </c>
      <c r="H12" s="37">
        <f>922028.22*25</f>
        <v>23050705.5</v>
      </c>
      <c r="I12" s="36">
        <f>102447.58*25</f>
        <v>2561189.5</v>
      </c>
      <c r="J12" s="36">
        <f>951911.8*25</f>
        <v>23797795</v>
      </c>
      <c r="K12" s="36">
        <f>72564*25</f>
        <v>1814100</v>
      </c>
      <c r="L12" s="113" t="s">
        <v>92</v>
      </c>
      <c r="M12" s="60" t="s">
        <v>67</v>
      </c>
      <c r="N12" s="103" t="s">
        <v>130</v>
      </c>
      <c r="O12" s="98" t="s">
        <v>132</v>
      </c>
      <c r="P12" s="98" t="s">
        <v>139</v>
      </c>
      <c r="Q12" s="110" t="s">
        <v>144</v>
      </c>
      <c r="R12" s="38">
        <f t="shared" si="0"/>
        <v>25611895</v>
      </c>
    </row>
    <row r="13" spans="1:18" ht="12.75" customHeight="1">
      <c r="A13" s="2">
        <v>9</v>
      </c>
      <c r="B13" s="150"/>
      <c r="C13" s="54" t="s">
        <v>1</v>
      </c>
      <c r="D13" s="1" t="s">
        <v>0</v>
      </c>
      <c r="E13" s="93" t="s">
        <v>105</v>
      </c>
      <c r="F13" s="106" t="s">
        <v>113</v>
      </c>
      <c r="G13" s="74">
        <f>28280*25</f>
        <v>707000</v>
      </c>
      <c r="H13" s="39">
        <f>24038*25</f>
        <v>600950</v>
      </c>
      <c r="I13" s="35">
        <f>4242*25</f>
        <v>106050</v>
      </c>
      <c r="J13" s="35"/>
      <c r="K13" s="35"/>
      <c r="L13" s="132" t="s">
        <v>149</v>
      </c>
      <c r="M13" s="60" t="s">
        <v>67</v>
      </c>
      <c r="N13" s="102" t="s">
        <v>131</v>
      </c>
      <c r="O13" s="99" t="s">
        <v>132</v>
      </c>
      <c r="P13" s="129" t="s">
        <v>135</v>
      </c>
      <c r="Q13" s="32" t="s">
        <v>135</v>
      </c>
      <c r="R13" s="38">
        <f t="shared" si="0"/>
        <v>707000</v>
      </c>
    </row>
    <row r="14" spans="1:18" ht="12.75" customHeight="1">
      <c r="A14" s="2">
        <v>10</v>
      </c>
      <c r="B14" s="150"/>
      <c r="C14" s="115" t="s">
        <v>2</v>
      </c>
      <c r="D14" s="115" t="s">
        <v>0</v>
      </c>
      <c r="E14" s="124" t="s">
        <v>106</v>
      </c>
      <c r="F14" s="125"/>
      <c r="G14" s="75"/>
      <c r="H14" s="56"/>
      <c r="I14" s="126"/>
      <c r="J14" s="126"/>
      <c r="K14" s="126"/>
      <c r="L14" s="115" t="s">
        <v>87</v>
      </c>
      <c r="M14" s="127"/>
      <c r="N14" s="102"/>
      <c r="O14" s="99"/>
      <c r="P14" s="99"/>
      <c r="Q14" s="110"/>
      <c r="R14" s="38">
        <f t="shared" si="0"/>
        <v>0</v>
      </c>
    </row>
    <row r="15" spans="1:18" ht="13.5" customHeight="1">
      <c r="A15" s="3">
        <v>11</v>
      </c>
      <c r="B15" s="150"/>
      <c r="C15" s="112" t="s">
        <v>43</v>
      </c>
      <c r="D15" s="112" t="s">
        <v>9</v>
      </c>
      <c r="E15" s="119" t="s">
        <v>107</v>
      </c>
      <c r="F15" s="120"/>
      <c r="G15" s="72"/>
      <c r="H15" s="55"/>
      <c r="I15" s="123"/>
      <c r="J15" s="123"/>
      <c r="K15" s="123"/>
      <c r="L15" s="112" t="s">
        <v>87</v>
      </c>
      <c r="M15" s="122"/>
      <c r="N15" s="103"/>
      <c r="O15" s="98"/>
      <c r="P15" s="98"/>
      <c r="Q15" s="110"/>
      <c r="R15" s="38">
        <f t="shared" si="0"/>
        <v>0</v>
      </c>
    </row>
    <row r="16" spans="1:18" ht="12.75">
      <c r="A16" s="3">
        <v>12</v>
      </c>
      <c r="B16" s="150"/>
      <c r="C16" s="53" t="s">
        <v>44</v>
      </c>
      <c r="D16" s="4" t="s">
        <v>6</v>
      </c>
      <c r="E16" s="94" t="s">
        <v>108</v>
      </c>
      <c r="F16" s="107" t="s">
        <v>114</v>
      </c>
      <c r="G16" s="76">
        <f>457460*25</f>
        <v>11436500</v>
      </c>
      <c r="H16" s="41">
        <f>411714*25</f>
        <v>10292850</v>
      </c>
      <c r="I16" s="36">
        <f>45746*25</f>
        <v>1143650</v>
      </c>
      <c r="J16" s="36"/>
      <c r="K16" s="36"/>
      <c r="L16" s="113" t="s">
        <v>92</v>
      </c>
      <c r="M16" s="60" t="s">
        <v>67</v>
      </c>
      <c r="N16" s="103" t="s">
        <v>131</v>
      </c>
      <c r="O16" s="98" t="s">
        <v>132</v>
      </c>
      <c r="P16" s="98" t="s">
        <v>136</v>
      </c>
      <c r="Q16" s="110"/>
      <c r="R16" s="38">
        <f t="shared" si="0"/>
        <v>11436500</v>
      </c>
    </row>
    <row r="17" spans="1:18" ht="12.75">
      <c r="A17" s="2">
        <v>13</v>
      </c>
      <c r="B17" s="150"/>
      <c r="C17" s="53" t="s">
        <v>37</v>
      </c>
      <c r="D17" s="4" t="s">
        <v>6</v>
      </c>
      <c r="E17" s="92" t="s">
        <v>109</v>
      </c>
      <c r="F17" s="105" t="s">
        <v>115</v>
      </c>
      <c r="G17" s="73">
        <f>318700*25</f>
        <v>7967500</v>
      </c>
      <c r="H17" s="37">
        <f>286830*25</f>
        <v>7170750</v>
      </c>
      <c r="I17" s="36">
        <f>31870*25</f>
        <v>796750</v>
      </c>
      <c r="J17" s="36"/>
      <c r="K17" s="36"/>
      <c r="L17" s="113" t="s">
        <v>92</v>
      </c>
      <c r="M17" s="60" t="s">
        <v>67</v>
      </c>
      <c r="N17" s="103" t="s">
        <v>131</v>
      </c>
      <c r="O17" s="98" t="s">
        <v>132</v>
      </c>
      <c r="P17" s="109" t="s">
        <v>137</v>
      </c>
      <c r="Q17" s="110" t="s">
        <v>145</v>
      </c>
      <c r="R17" s="38">
        <f t="shared" si="0"/>
        <v>7967500</v>
      </c>
    </row>
    <row r="18" spans="1:18" ht="12.75">
      <c r="A18" s="3">
        <v>14</v>
      </c>
      <c r="B18" s="150"/>
      <c r="C18" s="115" t="s">
        <v>51</v>
      </c>
      <c r="D18" s="115" t="s">
        <v>6</v>
      </c>
      <c r="E18" s="135" t="s">
        <v>109</v>
      </c>
      <c r="F18" s="136" t="s">
        <v>114</v>
      </c>
      <c r="G18" s="137"/>
      <c r="H18" s="138"/>
      <c r="I18" s="126"/>
      <c r="J18" s="126"/>
      <c r="K18" s="126"/>
      <c r="L18" s="115" t="s">
        <v>154</v>
      </c>
      <c r="M18" s="122" t="s">
        <v>67</v>
      </c>
      <c r="N18" s="102" t="s">
        <v>130</v>
      </c>
      <c r="O18" s="99" t="s">
        <v>132</v>
      </c>
      <c r="P18" s="35" t="s">
        <v>134</v>
      </c>
      <c r="Q18" s="110" t="s">
        <v>145</v>
      </c>
      <c r="R18" s="38">
        <f t="shared" si="0"/>
        <v>0</v>
      </c>
    </row>
    <row r="19" spans="1:18" ht="12.75">
      <c r="A19" s="3">
        <v>15</v>
      </c>
      <c r="B19" s="150"/>
      <c r="C19" s="31" t="s">
        <v>38</v>
      </c>
      <c r="D19" s="31" t="s">
        <v>10</v>
      </c>
      <c r="E19" s="95" t="s">
        <v>110</v>
      </c>
      <c r="F19" s="139" t="s">
        <v>155</v>
      </c>
      <c r="G19" s="77">
        <v>699160</v>
      </c>
      <c r="H19" s="42">
        <v>629244</v>
      </c>
      <c r="I19" s="33">
        <v>69916</v>
      </c>
      <c r="J19" s="33">
        <v>632160</v>
      </c>
      <c r="K19" s="33">
        <v>67000</v>
      </c>
      <c r="L19" s="130" t="s">
        <v>92</v>
      </c>
      <c r="M19" s="62"/>
      <c r="N19" s="104" t="s">
        <v>130</v>
      </c>
      <c r="O19" s="100" t="s">
        <v>132</v>
      </c>
      <c r="P19" s="33" t="s">
        <v>138</v>
      </c>
      <c r="Q19" s="111" t="s">
        <v>146</v>
      </c>
      <c r="R19" s="38">
        <f t="shared" si="0"/>
        <v>699160</v>
      </c>
    </row>
    <row r="20" spans="1:18" ht="12.75">
      <c r="A20" s="5">
        <v>16</v>
      </c>
      <c r="B20" s="150"/>
      <c r="C20" s="4" t="s">
        <v>52</v>
      </c>
      <c r="D20" s="4" t="s">
        <v>10</v>
      </c>
      <c r="E20" s="92" t="s">
        <v>110</v>
      </c>
      <c r="F20" s="108" t="s">
        <v>155</v>
      </c>
      <c r="G20" s="73">
        <v>2180113</v>
      </c>
      <c r="H20" s="37">
        <v>1962102</v>
      </c>
      <c r="I20" s="34">
        <v>218011</v>
      </c>
      <c r="J20" s="34">
        <v>1995113</v>
      </c>
      <c r="K20" s="34">
        <v>185000</v>
      </c>
      <c r="L20" s="131" t="s">
        <v>92</v>
      </c>
      <c r="M20" s="63"/>
      <c r="N20" s="101" t="s">
        <v>130</v>
      </c>
      <c r="O20" s="97" t="s">
        <v>132</v>
      </c>
      <c r="P20" s="34" t="s">
        <v>139</v>
      </c>
      <c r="Q20" s="110" t="s">
        <v>146</v>
      </c>
      <c r="R20" s="38">
        <f t="shared" si="0"/>
        <v>2180113</v>
      </c>
    </row>
    <row r="21" spans="1:18" ht="12.75">
      <c r="A21" s="5">
        <v>17</v>
      </c>
      <c r="B21" s="150"/>
      <c r="C21" s="4" t="s">
        <v>42</v>
      </c>
      <c r="D21" s="4" t="s">
        <v>11</v>
      </c>
      <c r="E21" s="92" t="s">
        <v>110</v>
      </c>
      <c r="F21" s="108" t="s">
        <v>111</v>
      </c>
      <c r="G21" s="73">
        <v>67649120</v>
      </c>
      <c r="H21" s="37">
        <v>62575436</v>
      </c>
      <c r="I21" s="34">
        <v>5073684</v>
      </c>
      <c r="J21" s="34">
        <v>66457720</v>
      </c>
      <c r="K21" s="34">
        <v>1191400</v>
      </c>
      <c r="L21" s="114" t="s">
        <v>92</v>
      </c>
      <c r="M21" s="61"/>
      <c r="N21" s="101" t="s">
        <v>130</v>
      </c>
      <c r="O21" s="97" t="s">
        <v>132</v>
      </c>
      <c r="P21" s="34" t="s">
        <v>139</v>
      </c>
      <c r="Q21" s="110" t="s">
        <v>145</v>
      </c>
      <c r="R21" s="38">
        <f t="shared" si="0"/>
        <v>67649120</v>
      </c>
    </row>
    <row r="22" spans="1:18" ht="12.75">
      <c r="A22" s="5">
        <v>18</v>
      </c>
      <c r="B22" s="150"/>
      <c r="C22" s="112" t="s">
        <v>33</v>
      </c>
      <c r="D22" s="112" t="s">
        <v>8</v>
      </c>
      <c r="E22" s="119" t="s">
        <v>110</v>
      </c>
      <c r="F22" s="120"/>
      <c r="G22" s="72"/>
      <c r="H22" s="55"/>
      <c r="I22" s="121"/>
      <c r="J22" s="121"/>
      <c r="K22" s="121"/>
      <c r="L22" s="116" t="s">
        <v>87</v>
      </c>
      <c r="M22" s="128"/>
      <c r="N22" s="101" t="s">
        <v>130</v>
      </c>
      <c r="O22" s="97" t="s">
        <v>132</v>
      </c>
      <c r="P22" s="97" t="s">
        <v>140</v>
      </c>
      <c r="Q22" s="110"/>
      <c r="R22" s="38">
        <f t="shared" si="0"/>
        <v>0</v>
      </c>
    </row>
    <row r="23" spans="1:18" ht="12.75">
      <c r="A23" s="5">
        <v>19</v>
      </c>
      <c r="B23" s="150"/>
      <c r="C23" s="32" t="s">
        <v>53</v>
      </c>
      <c r="D23" s="4" t="s">
        <v>8</v>
      </c>
      <c r="E23" s="92" t="s">
        <v>110</v>
      </c>
      <c r="F23" s="108" t="s">
        <v>116</v>
      </c>
      <c r="G23" s="73">
        <f>13999.18*25</f>
        <v>349979.5</v>
      </c>
      <c r="H23" s="37">
        <f>11899.3*25</f>
        <v>297482.5</v>
      </c>
      <c r="I23" s="36">
        <f>2099.88*25</f>
        <v>52497</v>
      </c>
      <c r="J23" s="36"/>
      <c r="K23" s="36"/>
      <c r="L23" s="117" t="s">
        <v>149</v>
      </c>
      <c r="M23" s="60" t="s">
        <v>67</v>
      </c>
      <c r="N23" s="103" t="s">
        <v>130</v>
      </c>
      <c r="O23" s="98" t="s">
        <v>132</v>
      </c>
      <c r="P23" s="36" t="s">
        <v>134</v>
      </c>
      <c r="Q23" s="4" t="s">
        <v>147</v>
      </c>
      <c r="R23" s="38">
        <f t="shared" si="0"/>
        <v>349979.5</v>
      </c>
    </row>
    <row r="24" spans="1:18" ht="12.75">
      <c r="A24" s="5">
        <v>20</v>
      </c>
      <c r="B24" s="150"/>
      <c r="C24" s="53" t="s">
        <v>68</v>
      </c>
      <c r="D24" s="4" t="s">
        <v>6</v>
      </c>
      <c r="E24" s="92" t="s">
        <v>108</v>
      </c>
      <c r="F24" s="105" t="s">
        <v>114</v>
      </c>
      <c r="G24" s="73">
        <f>180000*25</f>
        <v>4500000</v>
      </c>
      <c r="H24" s="37">
        <f>162000*25</f>
        <v>4050000</v>
      </c>
      <c r="I24" s="36">
        <f>18000*25</f>
        <v>450000</v>
      </c>
      <c r="J24" s="36"/>
      <c r="K24" s="36"/>
      <c r="L24" s="131" t="s">
        <v>92</v>
      </c>
      <c r="M24" s="60" t="s">
        <v>67</v>
      </c>
      <c r="N24" s="101" t="s">
        <v>131</v>
      </c>
      <c r="O24" s="97" t="s">
        <v>132</v>
      </c>
      <c r="P24" s="109" t="s">
        <v>135</v>
      </c>
      <c r="Q24" s="32" t="s">
        <v>135</v>
      </c>
      <c r="R24" s="38">
        <f t="shared" si="0"/>
        <v>4500000</v>
      </c>
    </row>
    <row r="25" spans="1:18" ht="12.75">
      <c r="A25" s="3" t="s">
        <v>58</v>
      </c>
      <c r="B25" s="151"/>
      <c r="C25" s="43" t="s">
        <v>59</v>
      </c>
      <c r="D25" s="43"/>
      <c r="E25" s="43"/>
      <c r="F25" s="80"/>
      <c r="G25" s="78">
        <f>SUM(G5:G24)</f>
        <v>165884967.5</v>
      </c>
      <c r="H25" s="52">
        <f aca="true" t="shared" si="1" ref="H25:R25">SUM(H5:H24)</f>
        <v>150934850</v>
      </c>
      <c r="I25" s="52">
        <f t="shared" si="1"/>
        <v>14950117.5</v>
      </c>
      <c r="J25" s="52">
        <f t="shared" si="1"/>
        <v>132523838</v>
      </c>
      <c r="K25" s="52">
        <f t="shared" si="1"/>
        <v>8400150</v>
      </c>
      <c r="L25" s="52"/>
      <c r="M25" s="64"/>
      <c r="N25" s="66"/>
      <c r="O25" s="52"/>
      <c r="P25" s="52"/>
      <c r="Q25" s="52"/>
      <c r="R25" s="47">
        <f t="shared" si="1"/>
        <v>165884967.5</v>
      </c>
    </row>
    <row r="26" spans="1:18" ht="13.5" thickBot="1">
      <c r="A26" s="12"/>
      <c r="B26" s="13"/>
      <c r="C26" s="14"/>
      <c r="D26" s="15"/>
      <c r="E26" s="15"/>
      <c r="F26" s="15"/>
      <c r="G26" s="16"/>
      <c r="H26" s="16"/>
      <c r="I26" s="17"/>
      <c r="J26" s="17"/>
      <c r="K26" s="17"/>
      <c r="L26" s="18"/>
      <c r="M26" s="18"/>
      <c r="N26" s="18"/>
      <c r="O26" s="18"/>
      <c r="P26" s="18"/>
      <c r="Q26" s="18"/>
      <c r="R26" s="18"/>
    </row>
    <row r="27" spans="1:18" ht="13.5" thickBot="1">
      <c r="A27" s="146" t="s">
        <v>55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57"/>
      <c r="R27" s="57"/>
    </row>
    <row r="28" spans="1:18" ht="12.75">
      <c r="A28" s="24" t="s">
        <v>29</v>
      </c>
      <c r="B28" s="24"/>
      <c r="C28" s="25" t="s">
        <v>148</v>
      </c>
      <c r="D28" s="25" t="s">
        <v>69</v>
      </c>
      <c r="E28" s="25" t="s">
        <v>73</v>
      </c>
      <c r="F28" s="79" t="s">
        <v>74</v>
      </c>
      <c r="G28" s="71" t="s">
        <v>60</v>
      </c>
      <c r="H28" s="30" t="s">
        <v>61</v>
      </c>
      <c r="I28" s="25" t="s">
        <v>62</v>
      </c>
      <c r="J28" s="25" t="s">
        <v>63</v>
      </c>
      <c r="K28" s="25" t="s">
        <v>65</v>
      </c>
      <c r="L28" s="25" t="s">
        <v>71</v>
      </c>
      <c r="M28" s="59" t="s">
        <v>70</v>
      </c>
      <c r="N28" s="65" t="s">
        <v>78</v>
      </c>
      <c r="O28" s="25" t="s">
        <v>76</v>
      </c>
      <c r="P28" s="25" t="s">
        <v>77</v>
      </c>
      <c r="Q28" s="25" t="s">
        <v>79</v>
      </c>
      <c r="R28" s="26" t="s">
        <v>64</v>
      </c>
    </row>
    <row r="29" spans="1:18" ht="12.75">
      <c r="A29" s="5">
        <v>1</v>
      </c>
      <c r="B29" s="143" t="s">
        <v>26</v>
      </c>
      <c r="C29" s="112" t="s">
        <v>14</v>
      </c>
      <c r="D29" s="112" t="s">
        <v>28</v>
      </c>
      <c r="E29" s="119" t="s">
        <v>117</v>
      </c>
      <c r="F29" s="120"/>
      <c r="G29" s="72"/>
      <c r="H29" s="55"/>
      <c r="I29" s="121"/>
      <c r="J29" s="121"/>
      <c r="K29" s="121"/>
      <c r="L29" s="112" t="s">
        <v>87</v>
      </c>
      <c r="M29" s="122"/>
      <c r="N29" s="101"/>
      <c r="O29" s="97"/>
      <c r="P29" s="97"/>
      <c r="Q29" s="37"/>
      <c r="R29" s="38">
        <f aca="true" t="shared" si="2" ref="R29:R43">H29+I29</f>
        <v>0</v>
      </c>
    </row>
    <row r="30" spans="1:18" ht="12.75">
      <c r="A30" s="5">
        <v>2</v>
      </c>
      <c r="B30" s="150"/>
      <c r="C30" s="4" t="s">
        <v>16</v>
      </c>
      <c r="D30" s="4" t="s">
        <v>24</v>
      </c>
      <c r="E30" s="92" t="s">
        <v>118</v>
      </c>
      <c r="F30" s="105" t="s">
        <v>123</v>
      </c>
      <c r="G30" s="73">
        <v>85175</v>
      </c>
      <c r="H30" s="37">
        <v>51105</v>
      </c>
      <c r="I30" s="34">
        <v>34070</v>
      </c>
      <c r="J30" s="34"/>
      <c r="K30" s="34"/>
      <c r="L30" s="117" t="s">
        <v>96</v>
      </c>
      <c r="M30" s="60"/>
      <c r="N30" s="101" t="s">
        <v>131</v>
      </c>
      <c r="O30" s="97" t="s">
        <v>132</v>
      </c>
      <c r="P30" s="97" t="s">
        <v>136</v>
      </c>
      <c r="Q30" s="37"/>
      <c r="R30" s="38">
        <f t="shared" si="2"/>
        <v>85175</v>
      </c>
    </row>
    <row r="31" spans="1:18" ht="12.75">
      <c r="A31" s="5">
        <v>3</v>
      </c>
      <c r="B31" s="150"/>
      <c r="C31" s="112" t="s">
        <v>15</v>
      </c>
      <c r="D31" s="112" t="s">
        <v>24</v>
      </c>
      <c r="E31" s="119" t="s">
        <v>118</v>
      </c>
      <c r="F31" s="120"/>
      <c r="G31" s="72"/>
      <c r="H31" s="55"/>
      <c r="I31" s="121"/>
      <c r="J31" s="121"/>
      <c r="K31" s="121"/>
      <c r="L31" s="112" t="s">
        <v>87</v>
      </c>
      <c r="M31" s="122"/>
      <c r="N31" s="101"/>
      <c r="O31" s="97"/>
      <c r="P31" s="97"/>
      <c r="Q31" s="37"/>
      <c r="R31" s="38">
        <f t="shared" si="2"/>
        <v>0</v>
      </c>
    </row>
    <row r="32" spans="1:18" ht="12.75">
      <c r="A32" s="5">
        <v>4</v>
      </c>
      <c r="B32" s="150"/>
      <c r="C32" s="4" t="s">
        <v>17</v>
      </c>
      <c r="D32" s="4" t="s">
        <v>22</v>
      </c>
      <c r="E32" s="92" t="s">
        <v>118</v>
      </c>
      <c r="F32" s="105" t="s">
        <v>124</v>
      </c>
      <c r="G32" s="73">
        <v>50000</v>
      </c>
      <c r="H32" s="37">
        <v>50000</v>
      </c>
      <c r="I32" s="34">
        <v>0</v>
      </c>
      <c r="J32" s="34">
        <v>50000</v>
      </c>
      <c r="K32" s="34">
        <v>0</v>
      </c>
      <c r="L32" s="117" t="s">
        <v>96</v>
      </c>
      <c r="M32" s="60"/>
      <c r="N32" s="101" t="s">
        <v>131</v>
      </c>
      <c r="O32" s="97" t="s">
        <v>132</v>
      </c>
      <c r="P32" s="97" t="s">
        <v>141</v>
      </c>
      <c r="Q32" s="37"/>
      <c r="R32" s="38">
        <f t="shared" si="2"/>
        <v>50000</v>
      </c>
    </row>
    <row r="33" spans="1:18" ht="12.75">
      <c r="A33" s="5">
        <v>5</v>
      </c>
      <c r="B33" s="150"/>
      <c r="C33" s="53" t="s">
        <v>18</v>
      </c>
      <c r="D33" s="4" t="s">
        <v>22</v>
      </c>
      <c r="E33" s="92" t="s">
        <v>118</v>
      </c>
      <c r="F33" s="105" t="s">
        <v>125</v>
      </c>
      <c r="G33" s="73">
        <v>3403667</v>
      </c>
      <c r="H33" s="37">
        <v>3000000</v>
      </c>
      <c r="I33" s="34">
        <v>403667</v>
      </c>
      <c r="J33" s="34">
        <v>3403667</v>
      </c>
      <c r="K33" s="34">
        <v>0</v>
      </c>
      <c r="L33" s="117" t="s">
        <v>96</v>
      </c>
      <c r="M33" s="60"/>
      <c r="N33" s="101" t="s">
        <v>131</v>
      </c>
      <c r="O33" s="97" t="s">
        <v>132</v>
      </c>
      <c r="P33" s="97" t="s">
        <v>142</v>
      </c>
      <c r="Q33" s="37"/>
      <c r="R33" s="38">
        <f t="shared" si="2"/>
        <v>3403667</v>
      </c>
    </row>
    <row r="34" spans="1:18" ht="12.75">
      <c r="A34" s="5">
        <v>6</v>
      </c>
      <c r="B34" s="150"/>
      <c r="C34" s="53" t="s">
        <v>23</v>
      </c>
      <c r="D34" s="4" t="s">
        <v>22</v>
      </c>
      <c r="E34" s="92" t="s">
        <v>118</v>
      </c>
      <c r="F34" s="105" t="s">
        <v>124</v>
      </c>
      <c r="G34" s="73">
        <v>1300000</v>
      </c>
      <c r="H34" s="37">
        <v>1000000</v>
      </c>
      <c r="I34" s="34">
        <v>300000</v>
      </c>
      <c r="J34" s="34">
        <v>1300000</v>
      </c>
      <c r="K34" s="36">
        <v>0</v>
      </c>
      <c r="L34" s="117" t="s">
        <v>96</v>
      </c>
      <c r="M34" s="60"/>
      <c r="N34" s="101" t="s">
        <v>131</v>
      </c>
      <c r="O34" s="97" t="s">
        <v>132</v>
      </c>
      <c r="P34" s="98" t="s">
        <v>133</v>
      </c>
      <c r="Q34" s="37"/>
      <c r="R34" s="38">
        <f t="shared" si="2"/>
        <v>1300000</v>
      </c>
    </row>
    <row r="35" spans="1:18" ht="12.75">
      <c r="A35" s="2">
        <v>7</v>
      </c>
      <c r="B35" s="150"/>
      <c r="C35" s="1" t="s">
        <v>3</v>
      </c>
      <c r="D35" s="1" t="s">
        <v>45</v>
      </c>
      <c r="E35" s="93" t="s">
        <v>119</v>
      </c>
      <c r="F35" s="133" t="s">
        <v>126</v>
      </c>
      <c r="G35" s="74">
        <v>6511000</v>
      </c>
      <c r="H35" s="39">
        <v>4000000</v>
      </c>
      <c r="I35" s="35">
        <v>2511000</v>
      </c>
      <c r="J35" s="35">
        <v>6310000</v>
      </c>
      <c r="K35" s="35">
        <v>201000</v>
      </c>
      <c r="L35" s="132" t="s">
        <v>149</v>
      </c>
      <c r="M35" s="61"/>
      <c r="N35" s="102" t="s">
        <v>130</v>
      </c>
      <c r="O35" s="99" t="s">
        <v>132</v>
      </c>
      <c r="P35" s="99" t="s">
        <v>133</v>
      </c>
      <c r="Q35" s="40"/>
      <c r="R35" s="38">
        <f t="shared" si="2"/>
        <v>6511000</v>
      </c>
    </row>
    <row r="36" spans="1:18" ht="12.75">
      <c r="A36" s="2">
        <v>8</v>
      </c>
      <c r="B36" s="150"/>
      <c r="C36" s="115" t="s">
        <v>4</v>
      </c>
      <c r="D36" s="115" t="s">
        <v>45</v>
      </c>
      <c r="E36" s="124" t="s">
        <v>119</v>
      </c>
      <c r="F36" s="125"/>
      <c r="G36" s="75"/>
      <c r="H36" s="56"/>
      <c r="I36" s="126"/>
      <c r="J36" s="126"/>
      <c r="K36" s="126"/>
      <c r="L36" s="115" t="s">
        <v>87</v>
      </c>
      <c r="M36" s="127"/>
      <c r="N36" s="102"/>
      <c r="O36" s="99"/>
      <c r="P36" s="99"/>
      <c r="Q36" s="40"/>
      <c r="R36" s="38">
        <f t="shared" si="2"/>
        <v>0</v>
      </c>
    </row>
    <row r="37" spans="1:18" ht="12.75">
      <c r="A37" s="2">
        <v>9</v>
      </c>
      <c r="B37" s="150"/>
      <c r="C37" s="1" t="s">
        <v>39</v>
      </c>
      <c r="D37" s="1" t="s">
        <v>46</v>
      </c>
      <c r="E37" s="93" t="s">
        <v>120</v>
      </c>
      <c r="F37" s="106" t="s">
        <v>113</v>
      </c>
      <c r="G37" s="74">
        <v>23266000</v>
      </c>
      <c r="H37" s="39">
        <v>19776000</v>
      </c>
      <c r="I37" s="35">
        <v>3490000</v>
      </c>
      <c r="J37" s="35">
        <v>21775000</v>
      </c>
      <c r="K37" s="35">
        <v>1491000</v>
      </c>
      <c r="L37" s="118" t="s">
        <v>83</v>
      </c>
      <c r="M37" s="61" t="s">
        <v>150</v>
      </c>
      <c r="N37" s="102" t="s">
        <v>130</v>
      </c>
      <c r="O37" s="99" t="s">
        <v>132</v>
      </c>
      <c r="P37" s="99" t="s">
        <v>134</v>
      </c>
      <c r="Q37" s="40"/>
      <c r="R37" s="38">
        <f t="shared" si="2"/>
        <v>23266000</v>
      </c>
    </row>
    <row r="38" spans="1:18" ht="12.75">
      <c r="A38" s="2">
        <v>10</v>
      </c>
      <c r="B38" s="150"/>
      <c r="C38" s="115" t="s">
        <v>50</v>
      </c>
      <c r="D38" s="115" t="s">
        <v>47</v>
      </c>
      <c r="E38" s="124" t="s">
        <v>121</v>
      </c>
      <c r="F38" s="125" t="s">
        <v>113</v>
      </c>
      <c r="G38" s="75"/>
      <c r="H38" s="56"/>
      <c r="I38" s="126"/>
      <c r="J38" s="126"/>
      <c r="K38" s="126"/>
      <c r="L38" s="115" t="s">
        <v>87</v>
      </c>
      <c r="M38" s="127"/>
      <c r="N38" s="102" t="s">
        <v>131</v>
      </c>
      <c r="O38" s="99" t="s">
        <v>132</v>
      </c>
      <c r="P38" s="99" t="s">
        <v>136</v>
      </c>
      <c r="Q38" s="40"/>
      <c r="R38" s="38">
        <f t="shared" si="2"/>
        <v>0</v>
      </c>
    </row>
    <row r="39" spans="1:18" ht="12.75">
      <c r="A39" s="5">
        <v>11</v>
      </c>
      <c r="B39" s="150"/>
      <c r="C39" s="112" t="s">
        <v>41</v>
      </c>
      <c r="D39" s="112" t="s">
        <v>21</v>
      </c>
      <c r="E39" s="119" t="s">
        <v>122</v>
      </c>
      <c r="F39" s="120"/>
      <c r="G39" s="72"/>
      <c r="H39" s="55"/>
      <c r="I39" s="121"/>
      <c r="J39" s="121"/>
      <c r="K39" s="121"/>
      <c r="L39" s="112" t="s">
        <v>87</v>
      </c>
      <c r="M39" s="122"/>
      <c r="N39" s="101"/>
      <c r="O39" s="97"/>
      <c r="P39" s="97"/>
      <c r="Q39" s="37"/>
      <c r="R39" s="38">
        <f t="shared" si="2"/>
        <v>0</v>
      </c>
    </row>
    <row r="40" spans="1:18" ht="12.75">
      <c r="A40" s="5">
        <v>12</v>
      </c>
      <c r="B40" s="150"/>
      <c r="C40" s="53" t="s">
        <v>41</v>
      </c>
      <c r="D40" s="4" t="s">
        <v>22</v>
      </c>
      <c r="E40" s="92" t="s">
        <v>108</v>
      </c>
      <c r="F40" s="105" t="s">
        <v>126</v>
      </c>
      <c r="G40" s="73">
        <v>551155</v>
      </c>
      <c r="H40" s="37">
        <v>300000</v>
      </c>
      <c r="I40" s="34">
        <v>251155</v>
      </c>
      <c r="J40" s="34">
        <v>551155</v>
      </c>
      <c r="K40" s="34">
        <v>0</v>
      </c>
      <c r="L40" s="117" t="s">
        <v>96</v>
      </c>
      <c r="M40" s="60"/>
      <c r="N40" s="101" t="s">
        <v>131</v>
      </c>
      <c r="O40" s="97" t="s">
        <v>132</v>
      </c>
      <c r="P40" s="97" t="s">
        <v>142</v>
      </c>
      <c r="Q40" s="37"/>
      <c r="R40" s="38">
        <f t="shared" si="2"/>
        <v>551155</v>
      </c>
    </row>
    <row r="41" spans="1:18" ht="12.75">
      <c r="A41" s="5">
        <v>13</v>
      </c>
      <c r="B41" s="150"/>
      <c r="C41" s="4" t="s">
        <v>57</v>
      </c>
      <c r="D41" s="4"/>
      <c r="E41" s="92"/>
      <c r="F41" s="105"/>
      <c r="G41" s="73"/>
      <c r="H41" s="37"/>
      <c r="I41" s="34"/>
      <c r="J41" s="34"/>
      <c r="K41" s="34"/>
      <c r="L41" s="110"/>
      <c r="M41" s="63"/>
      <c r="N41" s="101"/>
      <c r="O41" s="97"/>
      <c r="P41" s="97"/>
      <c r="Q41" s="38"/>
      <c r="R41" s="38">
        <f>H41+I41</f>
        <v>0</v>
      </c>
    </row>
    <row r="42" spans="1:18" ht="12.75">
      <c r="A42" s="5">
        <v>14</v>
      </c>
      <c r="B42" s="150"/>
      <c r="C42" s="4" t="s">
        <v>57</v>
      </c>
      <c r="D42" s="4"/>
      <c r="E42" s="92"/>
      <c r="F42" s="105"/>
      <c r="G42" s="73"/>
      <c r="H42" s="37"/>
      <c r="I42" s="34"/>
      <c r="J42" s="34"/>
      <c r="K42" s="34"/>
      <c r="L42" s="110"/>
      <c r="M42" s="63"/>
      <c r="N42" s="101"/>
      <c r="O42" s="97"/>
      <c r="P42" s="97"/>
      <c r="Q42" s="38"/>
      <c r="R42" s="38">
        <f t="shared" si="2"/>
        <v>0</v>
      </c>
    </row>
    <row r="43" spans="1:18" ht="12.75">
      <c r="A43" s="5">
        <v>15</v>
      </c>
      <c r="B43" s="150"/>
      <c r="C43" s="4" t="s">
        <v>57</v>
      </c>
      <c r="D43" s="4"/>
      <c r="E43" s="93"/>
      <c r="F43" s="106"/>
      <c r="G43" s="73"/>
      <c r="H43" s="37"/>
      <c r="I43" s="34"/>
      <c r="J43" s="34"/>
      <c r="K43" s="34"/>
      <c r="L43" s="1"/>
      <c r="M43" s="63"/>
      <c r="N43" s="102"/>
      <c r="O43" s="99"/>
      <c r="P43" s="99"/>
      <c r="Q43" s="38"/>
      <c r="R43" s="38">
        <f t="shared" si="2"/>
        <v>0</v>
      </c>
    </row>
    <row r="44" spans="1:18" ht="12.75">
      <c r="A44" s="2" t="s">
        <v>58</v>
      </c>
      <c r="B44" s="151"/>
      <c r="C44" s="44" t="s">
        <v>59</v>
      </c>
      <c r="D44" s="44"/>
      <c r="E44" s="44"/>
      <c r="F44" s="82"/>
      <c r="G44" s="81">
        <f>SUM(G29:G43)</f>
        <v>35166997</v>
      </c>
      <c r="H44" s="45">
        <f>SUM(H29:H43)</f>
        <v>28177105</v>
      </c>
      <c r="I44" s="45">
        <f>SUM(I29:I43)</f>
        <v>6989892</v>
      </c>
      <c r="J44" s="45">
        <f>SUM(J29:J43)</f>
        <v>33389822</v>
      </c>
      <c r="K44" s="45">
        <f>SUM(K29:K43)</f>
        <v>1692000</v>
      </c>
      <c r="L44" s="46"/>
      <c r="M44" s="67"/>
      <c r="N44" s="68"/>
      <c r="O44" s="46"/>
      <c r="P44" s="46"/>
      <c r="Q44" s="46"/>
      <c r="R44" s="45">
        <f>SUM(R29:R43)</f>
        <v>35166997</v>
      </c>
    </row>
    <row r="45" spans="1:18" ht="13.5" thickBot="1">
      <c r="A45" s="19"/>
      <c r="B45" s="13"/>
      <c r="C45" s="20"/>
      <c r="D45" s="21"/>
      <c r="E45" s="21"/>
      <c r="F45" s="21"/>
      <c r="G45" s="22"/>
      <c r="H45" s="22"/>
      <c r="I45" s="23"/>
      <c r="J45" s="23"/>
      <c r="K45" s="23"/>
      <c r="L45" s="21"/>
      <c r="M45" s="21"/>
      <c r="N45" s="21"/>
      <c r="O45" s="21"/>
      <c r="P45" s="21"/>
      <c r="Q45" s="21"/>
      <c r="R45" s="18"/>
    </row>
    <row r="46" spans="1:18" ht="13.5" thickBot="1">
      <c r="A46" s="146" t="s">
        <v>56</v>
      </c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8"/>
      <c r="Q46" s="58"/>
      <c r="R46" s="57"/>
    </row>
    <row r="47" spans="1:18" ht="12.75">
      <c r="A47" s="24" t="s">
        <v>29</v>
      </c>
      <c r="B47" s="24"/>
      <c r="C47" s="25" t="s">
        <v>148</v>
      </c>
      <c r="D47" s="25" t="s">
        <v>69</v>
      </c>
      <c r="E47" s="25" t="s">
        <v>73</v>
      </c>
      <c r="F47" s="79" t="s">
        <v>74</v>
      </c>
      <c r="G47" s="71" t="s">
        <v>60</v>
      </c>
      <c r="H47" s="30" t="s">
        <v>61</v>
      </c>
      <c r="I47" s="25" t="s">
        <v>62</v>
      </c>
      <c r="J47" s="25" t="s">
        <v>63</v>
      </c>
      <c r="K47" s="25" t="s">
        <v>65</v>
      </c>
      <c r="L47" s="25" t="s">
        <v>72</v>
      </c>
      <c r="M47" s="59" t="s">
        <v>70</v>
      </c>
      <c r="N47" s="65" t="s">
        <v>78</v>
      </c>
      <c r="O47" s="25" t="s">
        <v>76</v>
      </c>
      <c r="P47" s="25" t="s">
        <v>77</v>
      </c>
      <c r="Q47" s="25" t="s">
        <v>79</v>
      </c>
      <c r="R47" s="26" t="s">
        <v>64</v>
      </c>
    </row>
    <row r="48" spans="1:18" ht="12.75">
      <c r="A48" s="5">
        <v>1</v>
      </c>
      <c r="B48" s="143" t="s">
        <v>27</v>
      </c>
      <c r="C48" s="112" t="s">
        <v>5</v>
      </c>
      <c r="D48" s="112" t="s">
        <v>13</v>
      </c>
      <c r="E48" s="119" t="s">
        <v>127</v>
      </c>
      <c r="F48" s="120"/>
      <c r="G48" s="72"/>
      <c r="H48" s="55"/>
      <c r="I48" s="121"/>
      <c r="J48" s="121"/>
      <c r="K48" s="121"/>
      <c r="L48" s="112" t="s">
        <v>87</v>
      </c>
      <c r="M48" s="122"/>
      <c r="N48" s="101"/>
      <c r="O48" s="97"/>
      <c r="P48" s="97"/>
      <c r="Q48" s="37"/>
      <c r="R48" s="38">
        <f>H48+I48</f>
        <v>0</v>
      </c>
    </row>
    <row r="49" spans="1:18" ht="12.75">
      <c r="A49" s="5">
        <v>2</v>
      </c>
      <c r="B49" s="144"/>
      <c r="C49" s="4" t="s">
        <v>40</v>
      </c>
      <c r="D49" s="4" t="s">
        <v>12</v>
      </c>
      <c r="E49" s="96" t="s">
        <v>128</v>
      </c>
      <c r="F49" s="141" t="s">
        <v>151</v>
      </c>
      <c r="G49" s="73">
        <v>505000</v>
      </c>
      <c r="H49" s="37">
        <v>454500</v>
      </c>
      <c r="I49" s="34">
        <v>50500</v>
      </c>
      <c r="J49" s="34">
        <v>485000</v>
      </c>
      <c r="K49" s="34">
        <v>20000</v>
      </c>
      <c r="L49" s="132" t="s">
        <v>152</v>
      </c>
      <c r="M49" s="61"/>
      <c r="N49" s="101" t="s">
        <v>130</v>
      </c>
      <c r="O49" s="97" t="s">
        <v>132</v>
      </c>
      <c r="P49" s="97" t="s">
        <v>139</v>
      </c>
      <c r="Q49" s="40"/>
      <c r="R49" s="38">
        <f>H49+I49</f>
        <v>505000</v>
      </c>
    </row>
    <row r="50" spans="1:18" ht="12.75">
      <c r="A50" s="5">
        <v>3</v>
      </c>
      <c r="B50" s="144"/>
      <c r="C50" s="4" t="s">
        <v>49</v>
      </c>
      <c r="D50" s="4" t="s">
        <v>48</v>
      </c>
      <c r="E50" s="96" t="s">
        <v>129</v>
      </c>
      <c r="F50" s="108" t="s">
        <v>113</v>
      </c>
      <c r="G50" s="73">
        <v>290264.15</v>
      </c>
      <c r="H50" s="37">
        <v>200000</v>
      </c>
      <c r="I50" s="34">
        <v>90264.15</v>
      </c>
      <c r="J50" s="34">
        <v>290264.15</v>
      </c>
      <c r="K50" s="34">
        <v>0</v>
      </c>
      <c r="L50" s="91" t="s">
        <v>149</v>
      </c>
      <c r="M50" s="48"/>
      <c r="N50" s="101" t="s">
        <v>130</v>
      </c>
      <c r="O50" s="97" t="s">
        <v>132</v>
      </c>
      <c r="P50" s="97" t="s">
        <v>138</v>
      </c>
      <c r="Q50" s="37"/>
      <c r="R50" s="38">
        <f>H50+I50</f>
        <v>290264.15</v>
      </c>
    </row>
    <row r="51" spans="1:18" ht="12.75">
      <c r="A51" s="5">
        <v>4</v>
      </c>
      <c r="B51" s="144"/>
      <c r="C51" s="4" t="s">
        <v>57</v>
      </c>
      <c r="D51" s="4"/>
      <c r="E51" s="96"/>
      <c r="F51" s="108"/>
      <c r="G51" s="73"/>
      <c r="H51" s="37"/>
      <c r="I51" s="34"/>
      <c r="J51" s="34"/>
      <c r="K51" s="34"/>
      <c r="L51" s="110"/>
      <c r="M51" s="63"/>
      <c r="N51" s="101"/>
      <c r="O51" s="97"/>
      <c r="P51" s="97"/>
      <c r="Q51" s="38"/>
      <c r="R51" s="38">
        <f>H51+I51</f>
        <v>0</v>
      </c>
    </row>
    <row r="52" spans="1:18" ht="12.75">
      <c r="A52" s="5">
        <v>5</v>
      </c>
      <c r="B52" s="144"/>
      <c r="C52" s="4" t="s">
        <v>57</v>
      </c>
      <c r="D52" s="4"/>
      <c r="E52" s="96"/>
      <c r="F52" s="108"/>
      <c r="G52" s="73"/>
      <c r="H52" s="37"/>
      <c r="I52" s="34"/>
      <c r="J52" s="34"/>
      <c r="K52" s="34"/>
      <c r="L52" s="110"/>
      <c r="M52" s="63"/>
      <c r="N52" s="101"/>
      <c r="O52" s="97"/>
      <c r="P52" s="97"/>
      <c r="Q52" s="38"/>
      <c r="R52" s="38">
        <f>H52+I52</f>
        <v>0</v>
      </c>
    </row>
    <row r="53" spans="1:18" ht="12.75">
      <c r="A53" s="3" t="s">
        <v>58</v>
      </c>
      <c r="B53" s="145"/>
      <c r="C53" s="43" t="s">
        <v>59</v>
      </c>
      <c r="D53" s="43"/>
      <c r="E53" s="43"/>
      <c r="F53" s="80"/>
      <c r="G53" s="83">
        <f>SUM(G48:G52)</f>
        <v>795264.15</v>
      </c>
      <c r="H53" s="47">
        <f>SUM(H48:H52)</f>
        <v>654500</v>
      </c>
      <c r="I53" s="47">
        <f>SUM(I48:I52)</f>
        <v>140764.15</v>
      </c>
      <c r="J53" s="47">
        <f>SUM(J48:J52)</f>
        <v>775264.15</v>
      </c>
      <c r="K53" s="47">
        <f>SUM(K48:K52)</f>
        <v>20000</v>
      </c>
      <c r="L53" s="47"/>
      <c r="M53" s="69"/>
      <c r="N53" s="70"/>
      <c r="O53" s="47"/>
      <c r="P53" s="47"/>
      <c r="Q53" s="47"/>
      <c r="R53" s="47">
        <f>SUM(R48:R52)</f>
        <v>795264.15</v>
      </c>
    </row>
    <row r="54" spans="1:3" ht="12.75">
      <c r="A54" s="7"/>
      <c r="B54" s="7"/>
      <c r="C54" s="8"/>
    </row>
    <row r="55" spans="1:3" ht="12.75">
      <c r="A55" s="10" t="s">
        <v>30</v>
      </c>
      <c r="C55" s="10"/>
    </row>
    <row r="56" spans="1:3" ht="12.75">
      <c r="A56" s="10"/>
      <c r="C56" s="9" t="s">
        <v>97</v>
      </c>
    </row>
    <row r="57" spans="3:17" ht="12.75">
      <c r="C57" s="9"/>
      <c r="D57" s="9"/>
      <c r="E57" s="9"/>
      <c r="F57" s="9"/>
      <c r="G57" s="50" t="s">
        <v>66</v>
      </c>
      <c r="H57" s="50" t="s">
        <v>61</v>
      </c>
      <c r="I57" s="51" t="s">
        <v>62</v>
      </c>
      <c r="J57" s="11"/>
      <c r="L57" s="9"/>
      <c r="M57" s="9"/>
      <c r="N57" s="9"/>
      <c r="O57" s="9"/>
      <c r="P57" s="9"/>
      <c r="Q57" s="9"/>
    </row>
    <row r="58" spans="3:17" ht="12.75">
      <c r="C58" s="9"/>
      <c r="D58" s="9"/>
      <c r="E58" s="9"/>
      <c r="F58" s="9"/>
      <c r="G58" s="47">
        <f>G25+G44+G53</f>
        <v>201847228.65</v>
      </c>
      <c r="H58" s="47">
        <f>H25+H44+H53</f>
        <v>179766455</v>
      </c>
      <c r="I58" s="47">
        <f>I25+I44+I53</f>
        <v>22080773.65</v>
      </c>
      <c r="J58" s="11" t="s">
        <v>156</v>
      </c>
      <c r="L58" s="9"/>
      <c r="M58" s="9"/>
      <c r="N58" s="9"/>
      <c r="O58" s="9"/>
      <c r="P58" s="9"/>
      <c r="Q58" s="9"/>
    </row>
    <row r="59" spans="3:17" ht="12.75">
      <c r="C59" s="9"/>
      <c r="D59" s="84"/>
      <c r="E59" s="85"/>
      <c r="F59" s="140"/>
      <c r="G59" s="47">
        <f>G37</f>
        <v>23266000</v>
      </c>
      <c r="H59" s="47">
        <f>H37</f>
        <v>19776000</v>
      </c>
      <c r="I59" s="47">
        <f>I37</f>
        <v>3490000</v>
      </c>
      <c r="J59" s="11" t="s">
        <v>157</v>
      </c>
      <c r="L59" s="9"/>
      <c r="M59" s="9"/>
      <c r="N59" s="9"/>
      <c r="O59" s="9"/>
      <c r="P59" s="9"/>
      <c r="Q59" s="9"/>
    </row>
    <row r="60" spans="1:17" ht="12.75" customHeight="1">
      <c r="A60" s="9"/>
      <c r="B60" s="49"/>
      <c r="C60" s="11"/>
      <c r="D60" s="88"/>
      <c r="E60" s="86"/>
      <c r="F60" s="134"/>
      <c r="G60" s="47">
        <f>G50+G49+G40+SUM(G32:G35)+G30+G24+G23+SUM(G19:G21)+G17+G16+G13+G12+G8</f>
        <v>178581228.65</v>
      </c>
      <c r="H60" s="47">
        <f>H50+H49+H40+SUM(H32:H35)+H30+H24+H23+SUM(H19:H21)+H17+H16+H13+H12+H8</f>
        <v>159990455</v>
      </c>
      <c r="I60" s="47">
        <f>I50+I49+I40+SUM(I32:I35)+I30+I24+I23+SUM(I19:I21)+I17+I16+I13+I12+I8</f>
        <v>18590773.65</v>
      </c>
      <c r="J60" s="11" t="s">
        <v>159</v>
      </c>
      <c r="K60" s="49"/>
      <c r="L60" s="49"/>
      <c r="M60" s="49"/>
      <c r="N60" s="49"/>
      <c r="O60" s="49"/>
      <c r="P60" s="49"/>
      <c r="Q60" s="49"/>
    </row>
    <row r="61" spans="2:17" ht="12.75" customHeight="1">
      <c r="B61" s="49"/>
      <c r="C61" s="11"/>
      <c r="F61" s="87"/>
      <c r="G61" s="142"/>
      <c r="H61" s="142"/>
      <c r="I61" s="142"/>
      <c r="J61" s="6" t="s">
        <v>158</v>
      </c>
      <c r="K61" s="49"/>
      <c r="L61" s="49"/>
      <c r="M61" s="49"/>
      <c r="N61" s="49"/>
      <c r="O61" s="49"/>
      <c r="P61" s="49"/>
      <c r="Q61" s="49"/>
    </row>
    <row r="62" spans="2:17" ht="13.5" customHeight="1">
      <c r="B62" s="49"/>
      <c r="C62" s="9" t="s">
        <v>80</v>
      </c>
      <c r="D62" s="9"/>
      <c r="E62" s="11"/>
      <c r="G62" s="9"/>
      <c r="H62" s="11"/>
      <c r="J62" s="11"/>
      <c r="K62" s="49"/>
      <c r="L62" s="49"/>
      <c r="M62" s="49"/>
      <c r="N62" s="49"/>
      <c r="O62" s="49"/>
      <c r="P62" s="49"/>
      <c r="Q62" s="49"/>
    </row>
    <row r="63" spans="2:17" ht="13.5" customHeight="1">
      <c r="B63" s="49"/>
      <c r="C63" s="84" t="s">
        <v>81</v>
      </c>
      <c r="D63" s="11" t="s">
        <v>82</v>
      </c>
      <c r="E63" s="11"/>
      <c r="F63" s="11"/>
      <c r="H63" s="11"/>
      <c r="J63" s="11"/>
      <c r="K63" s="49"/>
      <c r="L63" s="49"/>
      <c r="M63" s="49"/>
      <c r="N63" s="49"/>
      <c r="O63" s="49"/>
      <c r="P63" s="49"/>
      <c r="Q63" s="49"/>
    </row>
    <row r="64" spans="2:17" ht="12.75">
      <c r="B64" s="49"/>
      <c r="C64" s="85" t="s">
        <v>83</v>
      </c>
      <c r="D64" s="11" t="s">
        <v>84</v>
      </c>
      <c r="E64" s="11"/>
      <c r="F64" s="11"/>
      <c r="H64" s="11"/>
      <c r="J64" s="6"/>
      <c r="K64" s="49"/>
      <c r="L64" s="49"/>
      <c r="M64" s="49"/>
      <c r="N64" s="49"/>
      <c r="O64" s="49"/>
      <c r="P64" s="49"/>
      <c r="Q64" s="49"/>
    </row>
    <row r="65" spans="2:17" ht="12.75">
      <c r="B65" s="49"/>
      <c r="C65" s="140" t="s">
        <v>85</v>
      </c>
      <c r="D65" s="11" t="s">
        <v>86</v>
      </c>
      <c r="E65" s="11"/>
      <c r="F65" s="11"/>
      <c r="H65" s="11"/>
      <c r="J65" s="6"/>
      <c r="K65" s="49"/>
      <c r="L65" s="49"/>
      <c r="M65" s="49"/>
      <c r="N65" s="49"/>
      <c r="O65" s="49"/>
      <c r="P65" s="49"/>
      <c r="Q65" s="49"/>
    </row>
    <row r="66" spans="2:17" ht="12.75">
      <c r="B66" s="49"/>
      <c r="C66" s="88" t="s">
        <v>89</v>
      </c>
      <c r="D66" s="6" t="s">
        <v>90</v>
      </c>
      <c r="E66" s="6"/>
      <c r="F66" s="6"/>
      <c r="H66" s="6"/>
      <c r="J66" s="6"/>
      <c r="K66" s="49"/>
      <c r="L66" s="49"/>
      <c r="M66" s="49"/>
      <c r="N66" s="49"/>
      <c r="O66" s="49"/>
      <c r="P66" s="49"/>
      <c r="Q66" s="49"/>
    </row>
    <row r="67" spans="2:17" ht="12.75">
      <c r="B67" s="49"/>
      <c r="C67" s="89" t="s">
        <v>98</v>
      </c>
      <c r="D67" s="6" t="s">
        <v>91</v>
      </c>
      <c r="E67" s="6"/>
      <c r="F67" s="6"/>
      <c r="H67" s="6"/>
      <c r="J67" s="49"/>
      <c r="K67" s="49"/>
      <c r="L67" s="49"/>
      <c r="M67" s="49"/>
      <c r="N67" s="49"/>
      <c r="O67" s="49"/>
      <c r="P67" s="49"/>
      <c r="Q67" s="49"/>
    </row>
    <row r="68" spans="2:17" ht="12.75">
      <c r="B68" s="49"/>
      <c r="C68" s="90" t="s">
        <v>92</v>
      </c>
      <c r="D68" s="6" t="s">
        <v>93</v>
      </c>
      <c r="E68" s="6"/>
      <c r="F68" s="6"/>
      <c r="H68" s="6"/>
      <c r="J68" s="49"/>
      <c r="K68" s="49"/>
      <c r="L68" s="49"/>
      <c r="M68" s="49"/>
      <c r="N68" s="49"/>
      <c r="O68" s="49"/>
      <c r="P68" s="49"/>
      <c r="Q68" s="49"/>
    </row>
    <row r="69" spans="3:6" ht="12.75">
      <c r="C69" s="91" t="s">
        <v>94</v>
      </c>
      <c r="D69" s="6" t="s">
        <v>153</v>
      </c>
      <c r="E69" s="6"/>
      <c r="F69" s="6"/>
    </row>
    <row r="70" spans="3:4" ht="12.75">
      <c r="C70" s="91" t="s">
        <v>96</v>
      </c>
      <c r="D70" s="6" t="s">
        <v>95</v>
      </c>
    </row>
    <row r="71" spans="3:8" ht="12.75">
      <c r="C71" s="87" t="s">
        <v>87</v>
      </c>
      <c r="D71" s="6" t="s">
        <v>88</v>
      </c>
      <c r="E71" s="11"/>
      <c r="F71" s="11"/>
      <c r="H71" s="11"/>
    </row>
  </sheetData>
  <sheetProtection/>
  <mergeCells count="6">
    <mergeCell ref="B48:B53"/>
    <mergeCell ref="A3:P3"/>
    <mergeCell ref="A27:P27"/>
    <mergeCell ref="A46:P46"/>
    <mergeCell ref="B5:B25"/>
    <mergeCell ref="B29:B44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61" r:id="rId1"/>
  <headerFooter alignWithMargins="0">
    <oddHeader>&amp;C&amp;"Arial,Tučné"&amp;14Projekty podané v roce 2008</oddHeader>
  </headerFooter>
  <colBreaks count="1" manualBreakCount="1">
    <brk id="17" max="5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Poupova</dc:creator>
  <cp:keywords/>
  <dc:description/>
  <cp:lastModifiedBy>valkova</cp:lastModifiedBy>
  <cp:lastPrinted>2010-04-15T08:46:46Z</cp:lastPrinted>
  <dcterms:created xsi:type="dcterms:W3CDTF">2007-02-08T11:02:16Z</dcterms:created>
  <dcterms:modified xsi:type="dcterms:W3CDTF">2010-04-15T10:27:00Z</dcterms:modified>
  <cp:category/>
  <cp:version/>
  <cp:contentType/>
  <cp:contentStatus/>
</cp:coreProperties>
</file>